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84" windowWidth="20868" windowHeight="9264" activeTab="1"/>
  </bookViews>
  <sheets>
    <sheet name="Bilan" sheetId="2" r:id="rId1"/>
    <sheet name="G_Bilan" sheetId="3" r:id="rId2"/>
  </sheets>
  <calcPr calcId="125725"/>
</workbook>
</file>

<file path=xl/calcChain.xml><?xml version="1.0" encoding="utf-8"?>
<calcChain xmlns="http://schemas.openxmlformats.org/spreadsheetml/2006/main">
  <c r="B13" i="2"/>
  <c r="B18"/>
  <c r="C8" s="1"/>
  <c r="D18"/>
  <c r="D5"/>
  <c r="D6"/>
  <c r="G5" s="1"/>
  <c r="D7"/>
  <c r="G9" s="1"/>
  <c r="D8"/>
  <c r="G7" s="1"/>
  <c r="D9"/>
  <c r="D10"/>
  <c r="D11"/>
  <c r="D12"/>
  <c r="D14"/>
  <c r="D15"/>
  <c r="G8" s="1"/>
  <c r="D16"/>
  <c r="D4"/>
  <c r="C12"/>
  <c r="C5"/>
  <c r="C7"/>
  <c r="C9"/>
  <c r="C10"/>
  <c r="C14"/>
  <c r="C15"/>
  <c r="C16"/>
  <c r="C4" l="1"/>
  <c r="C11"/>
  <c r="C6"/>
  <c r="C13"/>
  <c r="G6"/>
  <c r="G10"/>
  <c r="D13"/>
  <c r="G4" s="1"/>
</calcChain>
</file>

<file path=xl/sharedStrings.xml><?xml version="1.0" encoding="utf-8"?>
<sst xmlns="http://schemas.openxmlformats.org/spreadsheetml/2006/main" count="27" uniqueCount="23">
  <si>
    <t>Alarmes</t>
  </si>
  <si>
    <t>1 an (kWh)</t>
  </si>
  <si>
    <t>Chauffe-eau</t>
  </si>
  <si>
    <t>Éclairage extérieur</t>
  </si>
  <si>
    <t>Éclairage circulations</t>
  </si>
  <si>
    <t>Éclairage pièces</t>
  </si>
  <si>
    <t>BAES</t>
  </si>
  <si>
    <t>Ventilation</t>
  </si>
  <si>
    <t>Volets roulants</t>
  </si>
  <si>
    <t>VDI</t>
  </si>
  <si>
    <t>Prises (bureautique + lampes de bureau)</t>
  </si>
  <si>
    <t>Total</t>
  </si>
  <si>
    <t>Chauffage</t>
  </si>
  <si>
    <t>Prises extérieures</t>
  </si>
  <si>
    <t>Cuisine</t>
  </si>
  <si>
    <t>SU (m²)</t>
  </si>
  <si>
    <t>Éclairage</t>
  </si>
  <si>
    <t>Part</t>
  </si>
  <si>
    <r>
      <t>kWh/m²</t>
    </r>
    <r>
      <rPr>
        <b/>
        <vertAlign val="subscript"/>
        <sz val="11"/>
        <color theme="1"/>
        <rFont val="Calibri"/>
        <family val="2"/>
        <scheme val="minor"/>
      </rPr>
      <t>SU</t>
    </r>
  </si>
  <si>
    <t>Divers
(volets-roulants, BAES, ...)</t>
  </si>
  <si>
    <t>Bilan du 01/10/2016 au 30/09/2017</t>
  </si>
  <si>
    <t>production PV</t>
  </si>
  <si>
    <t>Informatique et autres prises de courant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</si>
</sst>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64" fontId="0" fillId="2" borderId="0" xfId="0" applyNumberFormat="1" applyFill="1"/>
    <xf numFmtId="0" fontId="4" fillId="0" borderId="0" xfId="0" applyFont="1"/>
    <xf numFmtId="164" fontId="0" fillId="0" borderId="0" xfId="0" applyNumberFormat="1" applyFill="1"/>
    <xf numFmtId="1" fontId="0" fillId="0" borderId="0" xfId="0" applyNumberForma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Répartition des consommations électriques (en kWh</a:t>
            </a:r>
            <a:r>
              <a:rPr lang="en-US" baseline="-25000"/>
              <a:t>él</a:t>
            </a:r>
            <a:r>
              <a:rPr lang="en-US"/>
              <a:t>/m²</a:t>
            </a:r>
            <a:r>
              <a:rPr lang="en-US" baseline="-25000"/>
              <a:t>SU</a:t>
            </a:r>
            <a:r>
              <a:rPr lang="en-US"/>
              <a:t>/an)</a:t>
            </a:r>
          </a:p>
          <a:p>
            <a:pPr>
              <a:defRPr/>
            </a:pPr>
            <a:r>
              <a:rPr lang="en-US" sz="1400" b="0"/>
              <a:t>01/10/2016 – 31/09/2017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0.14219919320690941"/>
                  <c:y val="2.3037918071424489E-2"/>
                </c:manualLayout>
              </c:layout>
              <c:dLblPos val="bestFit"/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Val val="1"/>
            <c:showCatName val="1"/>
            <c:separator>
</c:separator>
            <c:showLeaderLines val="1"/>
          </c:dLbls>
          <c:cat>
            <c:strRef>
              <c:f>Bilan!$F$4:$F$10</c:f>
              <c:strCache>
                <c:ptCount val="7"/>
                <c:pt idx="0">
                  <c:v>Informatique et autres prises de courant</c:v>
                </c:pt>
                <c:pt idx="1">
                  <c:v>Chauffage</c:v>
                </c:pt>
                <c:pt idx="2">
                  <c:v>Éclairage</c:v>
                </c:pt>
                <c:pt idx="3">
                  <c:v>Cuisine</c:v>
                </c:pt>
                <c:pt idx="4">
                  <c:v>Ventilation</c:v>
                </c:pt>
                <c:pt idx="5">
                  <c:v>Chauffe-eau</c:v>
                </c:pt>
                <c:pt idx="6">
                  <c:v>Divers
(volets-roulants, BAES, ...)</c:v>
                </c:pt>
              </c:strCache>
            </c:strRef>
          </c:cat>
          <c:val>
            <c:numRef>
              <c:f>Bilan!$G$4:$G$10</c:f>
              <c:numCache>
                <c:formatCode>0.00</c:formatCode>
                <c:ptCount val="7"/>
                <c:pt idx="0">
                  <c:v>2.407225806451613</c:v>
                </c:pt>
                <c:pt idx="1">
                  <c:v>2.225806451612903</c:v>
                </c:pt>
                <c:pt idx="2">
                  <c:v>0.63795161290322577</c:v>
                </c:pt>
                <c:pt idx="3">
                  <c:v>0.24680645161290324</c:v>
                </c:pt>
                <c:pt idx="4">
                  <c:v>0.21232258064516127</c:v>
                </c:pt>
                <c:pt idx="5">
                  <c:v>0.11945161290322581</c:v>
                </c:pt>
                <c:pt idx="6">
                  <c:v>6.1387096774193545E-2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379" cy="606391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0.77547</cdr:x>
      <cdr:y>0.90873</cdr:y>
    </cdr:from>
    <cdr:to>
      <cdr:x>0.95854</cdr:x>
      <cdr:y>0.98148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02904" y="5510484"/>
          <a:ext cx="1700423" cy="44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 b="1"/>
            <a:t>Total : 5,83 kWh</a:t>
          </a:r>
          <a:r>
            <a:rPr lang="fr-FR" sz="1200" b="1" baseline="-25000"/>
            <a:t>él</a:t>
          </a:r>
          <a:r>
            <a:rPr lang="fr-FR" sz="1200" b="1"/>
            <a:t>/m²</a:t>
          </a:r>
          <a:r>
            <a:rPr lang="fr-FR" sz="1200" b="1" baseline="-25000"/>
            <a:t>SU</a:t>
          </a:r>
          <a:r>
            <a:rPr lang="fr-FR" sz="1200" b="1" baseline="0"/>
            <a:t>/an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0.08722</cdr:x>
      <cdr:y>0.06217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0"/>
          <a:ext cx="810132" cy="376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/>
            <a:t>ENERTECH</a:t>
          </a:r>
        </a:p>
      </cdr:txBody>
    </cdr:sp>
  </cdr:relSizeAnchor>
  <cdr:relSizeAnchor xmlns:cdr="http://schemas.openxmlformats.org/drawingml/2006/chartDrawing">
    <cdr:from>
      <cdr:x>0.91278</cdr:x>
      <cdr:y>0</cdr:y>
    </cdr:from>
    <cdr:to>
      <cdr:x>1</cdr:x>
      <cdr:y>0.06217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478247" y="0"/>
          <a:ext cx="810132" cy="376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fr-FR" sz="1100"/>
            <a:t>LOWCAL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F5" sqref="F5"/>
    </sheetView>
  </sheetViews>
  <sheetFormatPr baseColWidth="10" defaultRowHeight="14.4"/>
  <cols>
    <col min="1" max="1" width="33.6640625" bestFit="1" customWidth="1"/>
    <col min="3" max="3" width="12" bestFit="1" customWidth="1"/>
    <col min="6" max="6" width="34.109375" bestFit="1" customWidth="1"/>
  </cols>
  <sheetData>
    <row r="1" spans="1:7">
      <c r="A1" s="7" t="s">
        <v>20</v>
      </c>
    </row>
    <row r="3" spans="1:7" ht="15.6">
      <c r="B3" s="4" t="s">
        <v>1</v>
      </c>
      <c r="C3" s="4" t="s">
        <v>17</v>
      </c>
      <c r="D3" s="4" t="s">
        <v>18</v>
      </c>
    </row>
    <row r="4" spans="1:7">
      <c r="A4" t="s">
        <v>0</v>
      </c>
      <c r="B4" s="8">
        <v>0.09</v>
      </c>
      <c r="C4" s="2">
        <f>B4/$B$18</f>
        <v>2.4558023788539041E-5</v>
      </c>
      <c r="D4" s="3">
        <f>B4/B$21</f>
        <v>1.4516129032258063E-4</v>
      </c>
      <c r="F4" t="s">
        <v>22</v>
      </c>
      <c r="G4" s="3">
        <f>SUM(D13,D14)</f>
        <v>2.407225806451613</v>
      </c>
    </row>
    <row r="5" spans="1:7">
      <c r="A5" t="s">
        <v>6</v>
      </c>
      <c r="B5" s="8">
        <v>12.94</v>
      </c>
      <c r="C5" s="2">
        <f>B5/$B$18</f>
        <v>3.5308980869299469E-3</v>
      </c>
      <c r="D5" s="3">
        <f t="shared" ref="D5:D16" si="0">B5/B$21</f>
        <v>2.0870967741935482E-2</v>
      </c>
      <c r="F5" t="s">
        <v>12</v>
      </c>
      <c r="G5" s="3">
        <f>D6</f>
        <v>2.225806451612903</v>
      </c>
    </row>
    <row r="6" spans="1:7">
      <c r="A6" t="s">
        <v>12</v>
      </c>
      <c r="B6" s="6">
        <v>1380</v>
      </c>
      <c r="C6" s="2">
        <f>B6/$B$18</f>
        <v>0.37655636475759868</v>
      </c>
      <c r="D6" s="3">
        <f t="shared" si="0"/>
        <v>2.225806451612903</v>
      </c>
      <c r="F6" t="s">
        <v>16</v>
      </c>
      <c r="G6" s="3">
        <f>SUM(D9:D11)</f>
        <v>0.63795161290322577</v>
      </c>
    </row>
    <row r="7" spans="1:7">
      <c r="A7" t="s">
        <v>2</v>
      </c>
      <c r="B7" s="8">
        <v>74.06</v>
      </c>
      <c r="C7" s="2">
        <f>B7/$B$18</f>
        <v>2.0208524908657797E-2</v>
      </c>
      <c r="D7" s="3">
        <f t="shared" si="0"/>
        <v>0.11945161290322581</v>
      </c>
      <c r="F7" t="s">
        <v>14</v>
      </c>
      <c r="G7" s="3">
        <f>D8</f>
        <v>0.24680645161290324</v>
      </c>
    </row>
    <row r="8" spans="1:7">
      <c r="A8" t="s">
        <v>14</v>
      </c>
      <c r="B8" s="8">
        <v>153.02000000000001</v>
      </c>
      <c r="C8" s="2">
        <f>B8/$B$18</f>
        <v>4.1754097779136051E-2</v>
      </c>
      <c r="D8" s="3">
        <f t="shared" si="0"/>
        <v>0.24680645161290324</v>
      </c>
      <c r="F8" t="s">
        <v>7</v>
      </c>
      <c r="G8" s="3">
        <f>D15</f>
        <v>0.21232258064516127</v>
      </c>
    </row>
    <row r="9" spans="1:7">
      <c r="A9" t="s">
        <v>4</v>
      </c>
      <c r="B9" s="8">
        <v>90.31</v>
      </c>
      <c r="C9" s="2">
        <f>B9/$B$18</f>
        <v>2.4642612537144011E-2</v>
      </c>
      <c r="D9" s="3">
        <f t="shared" si="0"/>
        <v>0.14566129032258066</v>
      </c>
      <c r="F9" t="s">
        <v>2</v>
      </c>
      <c r="G9" s="3">
        <f>D7</f>
        <v>0.11945161290322581</v>
      </c>
    </row>
    <row r="10" spans="1:7" ht="28.8">
      <c r="A10" t="s">
        <v>3</v>
      </c>
      <c r="B10" s="8">
        <v>1.2</v>
      </c>
      <c r="C10" s="2">
        <f>B10/$B$18</f>
        <v>3.2744031718052059E-4</v>
      </c>
      <c r="D10" s="3">
        <f t="shared" si="0"/>
        <v>1.9354838709677419E-3</v>
      </c>
      <c r="F10" s="5" t="s">
        <v>19</v>
      </c>
      <c r="G10" s="3">
        <f>SUM(D4,D5,D12,D16)</f>
        <v>6.1387096774193545E-2</v>
      </c>
    </row>
    <row r="11" spans="1:7">
      <c r="A11" t="s">
        <v>5</v>
      </c>
      <c r="B11" s="8">
        <v>304.02</v>
      </c>
      <c r="C11" s="2">
        <f>B11/$B$18</f>
        <v>8.2957004357684883E-2</v>
      </c>
      <c r="D11" s="3">
        <f t="shared" si="0"/>
        <v>0.49035483870967739</v>
      </c>
    </row>
    <row r="12" spans="1:7">
      <c r="A12" t="s">
        <v>13</v>
      </c>
      <c r="B12" s="8">
        <v>9.23</v>
      </c>
      <c r="C12" s="2">
        <f>B12/$B$18</f>
        <v>2.5185617729801711E-3</v>
      </c>
      <c r="D12" s="3">
        <f t="shared" si="0"/>
        <v>1.4887096774193549E-2</v>
      </c>
    </row>
    <row r="13" spans="1:7">
      <c r="A13" t="s">
        <v>10</v>
      </c>
      <c r="B13" s="6">
        <f>B18-SUM(B4:B12,B14:B16)</f>
        <v>1029.23</v>
      </c>
      <c r="C13" s="2">
        <f>B13/$B$18</f>
        <v>0.28084283137642269</v>
      </c>
      <c r="D13" s="3">
        <f t="shared" si="0"/>
        <v>1.6600483870967742</v>
      </c>
    </row>
    <row r="14" spans="1:7">
      <c r="A14" t="s">
        <v>9</v>
      </c>
      <c r="B14" s="8">
        <v>463.25</v>
      </c>
      <c r="C14" s="2">
        <f>B14/$B$18</f>
        <v>0.12640560577823012</v>
      </c>
      <c r="D14" s="3">
        <f t="shared" si="0"/>
        <v>0.74717741935483872</v>
      </c>
    </row>
    <row r="15" spans="1:7">
      <c r="A15" t="s">
        <v>7</v>
      </c>
      <c r="B15" s="8">
        <v>131.63999999999999</v>
      </c>
      <c r="C15" s="2">
        <f>B15/$B$18</f>
        <v>3.5920202794703107E-2</v>
      </c>
      <c r="D15" s="3">
        <f t="shared" si="0"/>
        <v>0.21232258064516127</v>
      </c>
    </row>
    <row r="16" spans="1:7">
      <c r="A16" t="s">
        <v>8</v>
      </c>
      <c r="B16" s="8">
        <v>15.8</v>
      </c>
      <c r="C16" s="2">
        <f>B16/$B$18</f>
        <v>4.3112975095435215E-3</v>
      </c>
      <c r="D16" s="3">
        <f t="shared" si="0"/>
        <v>2.5483870967741937E-2</v>
      </c>
    </row>
    <row r="17" spans="1:4">
      <c r="B17" s="1"/>
    </row>
    <row r="18" spans="1:4">
      <c r="A18" t="s">
        <v>11</v>
      </c>
      <c r="B18" s="8">
        <f>3971-265-17.32-23.89</f>
        <v>3664.79</v>
      </c>
      <c r="D18" s="3">
        <f>B18/B$21</f>
        <v>5.9109516129032258</v>
      </c>
    </row>
    <row r="19" spans="1:4">
      <c r="A19" t="s">
        <v>21</v>
      </c>
      <c r="B19" s="9">
        <v>34315</v>
      </c>
      <c r="D19" s="3"/>
    </row>
    <row r="21" spans="1:4">
      <c r="A21" t="s">
        <v>15</v>
      </c>
      <c r="B21">
        <v>620</v>
      </c>
    </row>
  </sheetData>
  <pageMargins left="0.7" right="0.7" top="0.75" bottom="0.75" header="0.3" footer="0.3"/>
  <ignoredErrors>
    <ignoredError sqref="G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Bilan</vt:lpstr>
      <vt:lpstr>G_Bilan</vt:lpstr>
    </vt:vector>
  </TitlesOfParts>
  <Company>Enertech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ROZEL</dc:creator>
  <cp:lastModifiedBy>Benoit Rozel</cp:lastModifiedBy>
  <dcterms:created xsi:type="dcterms:W3CDTF">2017-09-01T10:55:23Z</dcterms:created>
  <dcterms:modified xsi:type="dcterms:W3CDTF">2017-10-12T15:49:02Z</dcterms:modified>
</cp:coreProperties>
</file>