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0" windowWidth="18495" windowHeight="11700"/>
  </bookViews>
  <sheets>
    <sheet name="Cover" sheetId="5" r:id="rId1"/>
    <sheet name="calculation_initial_hypothesis" sheetId="1" r:id="rId2"/>
    <sheet name="calculation_end_of_project" sheetId="4" r:id="rId3"/>
  </sheets>
  <definedNames>
    <definedName name="_xlnm.Print_Area" localSheetId="2">calculation_end_of_project!$A$1:$I$37</definedName>
    <definedName name="_xlnm.Print_Area" localSheetId="1">calculation_initial_hypothesis!$A$1:$I$34</definedName>
    <definedName name="_xlnm.Print_Area" localSheetId="0">Cover!$A$1:$F$49</definedName>
  </definedNames>
  <calcPr calcId="145621"/>
</workbook>
</file>

<file path=xl/calcChain.xml><?xml version="1.0" encoding="utf-8"?>
<calcChain xmlns="http://schemas.openxmlformats.org/spreadsheetml/2006/main">
  <c r="E25" i="4" l="1"/>
  <c r="E24" i="1"/>
  <c r="E19" i="1"/>
  <c r="E24" i="4"/>
  <c r="H35" i="4" l="1"/>
  <c r="H31" i="4"/>
  <c r="H20" i="4"/>
  <c r="E35" i="4"/>
  <c r="E30" i="4"/>
  <c r="E20" i="4"/>
  <c r="E19" i="4"/>
  <c r="E17" i="4" l="1"/>
  <c r="E5" i="4"/>
  <c r="E18" i="4" l="1"/>
  <c r="E31" i="4"/>
  <c r="E26" i="4" l="1"/>
  <c r="H26" i="4" s="1"/>
  <c r="E5" i="1"/>
  <c r="E29" i="1" s="1"/>
  <c r="E30" i="1" l="1"/>
  <c r="H30" i="1" s="1"/>
  <c r="E34" i="1"/>
  <c r="H34" i="1" s="1"/>
  <c r="E18" i="1"/>
  <c r="E23" i="1" s="1"/>
  <c r="H19" i="1"/>
  <c r="E25" i="1" l="1"/>
  <c r="H25" i="1" s="1"/>
</calcChain>
</file>

<file path=xl/sharedStrings.xml><?xml version="1.0" encoding="utf-8"?>
<sst xmlns="http://schemas.openxmlformats.org/spreadsheetml/2006/main" count="117" uniqueCount="62">
  <si>
    <t>toe</t>
  </si>
  <si>
    <t>Savings in KWh/m2/year between C21 cases and European average</t>
  </si>
  <si>
    <t>Average consumption of European buildings</t>
  </si>
  <si>
    <t>220 KWh/m2/year</t>
  </si>
  <si>
    <t>120 KWh/m2/year</t>
  </si>
  <si>
    <t>KWh/year</t>
  </si>
  <si>
    <t>Global Savings in KWh/year</t>
  </si>
  <si>
    <t>Savings in energy consumption</t>
  </si>
  <si>
    <t>kg CO2</t>
  </si>
  <si>
    <t>Savings in CO2</t>
  </si>
  <si>
    <t>Savings in Kg CO2</t>
  </si>
  <si>
    <t>kg</t>
  </si>
  <si>
    <t>Renewable energies production</t>
  </si>
  <si>
    <t>Hypothesis</t>
  </si>
  <si>
    <t>1  electric kWh generates in average in EU</t>
  </si>
  <si>
    <t>1 kWh</t>
  </si>
  <si>
    <t>International conversion standard kWh/toe</t>
  </si>
  <si>
    <t>Average consumption of  Construction21 case studies</t>
  </si>
  <si>
    <t>Renewable energy production triggered in Construction21 case studies</t>
  </si>
  <si>
    <t>kWh/m2</t>
  </si>
  <si>
    <t>Global renewable energy production in kWh/year</t>
  </si>
  <si>
    <t>Global renewable energy production in toe/year</t>
  </si>
  <si>
    <t>Global CO2 savings</t>
  </si>
  <si>
    <t xml:space="preserve">Global energy savings </t>
  </si>
  <si>
    <t>Investements in renewable énergy</t>
  </si>
  <si>
    <t>€</t>
  </si>
  <si>
    <t>Average area</t>
  </si>
  <si>
    <t>m2</t>
  </si>
  <si>
    <t>Number of case studies presented in Construction21 in mai 2012</t>
  </si>
  <si>
    <t>KWh/m2/year</t>
  </si>
  <si>
    <t>Global Construction21 perimeter</t>
  </si>
  <si>
    <t>Global investments for C21 case studies for one year production</t>
  </si>
  <si>
    <t>M€</t>
  </si>
  <si>
    <t>Target with the project duration 
(may 2012)</t>
  </si>
  <si>
    <t>Target by 2020
(may 2012)</t>
  </si>
  <si>
    <t>Factor of growth of 10 in 7 years</t>
  </si>
  <si>
    <t>Impacts during project duration equivalent to 1 year impact (no impact during the 1rst year)</t>
  </si>
  <si>
    <t>tCO2</t>
  </si>
  <si>
    <t>mtCO2</t>
  </si>
  <si>
    <t>KWh</t>
  </si>
  <si>
    <t>Global Savings in KWh for 1/2 year (impact during project duration)</t>
  </si>
  <si>
    <t>Average investment cost for 1kWh production/year</t>
  </si>
  <si>
    <r>
      <t>Average consumption of  Construction21 case studies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</si>
  <si>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Renewable energy production triggered in Construction21 case studies/year</t>
  </si>
  <si>
    <t>Global renewable energy production in kWh for 1/2 year (impact during project duration)</t>
  </si>
  <si>
    <t>Update May 2013</t>
  </si>
  <si>
    <t>May 2011</t>
  </si>
  <si>
    <t>g CO2</t>
  </si>
  <si>
    <t xml:space="preserve">Factor of growth of 15 in 7 years </t>
  </si>
  <si>
    <t>(basis : 1/2 year during project duration)</t>
  </si>
  <si>
    <t>The European platform for green building practitioners</t>
  </si>
  <si>
    <t xml:space="preserve">CONSTRUCTION 21 </t>
  </si>
  <si>
    <t>C21</t>
  </si>
  <si>
    <t>DELIVERABLES</t>
  </si>
  <si>
    <t>Contract N°: IEE/10/184/SI2.589410</t>
  </si>
  <si>
    <t>Duration : 24 months</t>
  </si>
  <si>
    <t>Coordinator contact:</t>
  </si>
  <si>
    <t xml:space="preserve">    Cédric Borel </t>
  </si>
  <si>
    <t xml:space="preserve">    IFPEB</t>
  </si>
  <si>
    <t xml:space="preserve">    cedric.borel@ifpeb.fr</t>
  </si>
  <si>
    <t xml:space="preserve">    +33 9 82 53 49 06</t>
  </si>
  <si>
    <t>D9.4 Set of updated IEE Common Perfomance indicators including their baseline and assumptions for extrapolation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</si>
</sst>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5533"/>
      <name val="Verdana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0099CC"/>
      <name val="Calibri"/>
      <family val="2"/>
      <scheme val="minor"/>
    </font>
    <font>
      <b/>
      <sz val="16"/>
      <name val="Calibri"/>
      <family val="2"/>
    </font>
    <font>
      <b/>
      <sz val="20"/>
      <name val="Calibri"/>
      <family val="2"/>
    </font>
    <font>
      <sz val="16"/>
      <name val="Calibri"/>
      <family val="2"/>
    </font>
    <font>
      <sz val="14"/>
      <name val="Calibri"/>
      <family val="2"/>
    </font>
    <font>
      <sz val="9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49" fontId="14" fillId="0" borderId="0">
      <alignment horizontal="left" vertical="top" wrapText="1"/>
    </xf>
  </cellStyleXfs>
  <cellXfs count="36">
    <xf numFmtId="0" fontId="0" fillId="0" borderId="0" xfId="0"/>
    <xf numFmtId="0" fontId="0" fillId="0" borderId="0" xfId="0" quotePrefix="1"/>
    <xf numFmtId="3" fontId="1" fillId="0" borderId="0" xfId="0" applyNumberFormat="1" applyFont="1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" fillId="2" borderId="0" xfId="0" applyFont="1" applyFill="1"/>
    <xf numFmtId="3" fontId="1" fillId="2" borderId="0" xfId="0" applyNumberFormat="1" applyFont="1" applyFill="1"/>
    <xf numFmtId="0" fontId="1" fillId="2" borderId="0" xfId="0" quotePrefix="1" applyFont="1" applyFill="1"/>
    <xf numFmtId="4" fontId="0" fillId="0" borderId="0" xfId="0" applyNumberForma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4" fontId="1" fillId="2" borderId="0" xfId="0" applyNumberFormat="1" applyFont="1" applyFill="1"/>
    <xf numFmtId="3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3" fontId="0" fillId="0" borderId="1" xfId="0" applyNumberFormat="1" applyFont="1" applyBorder="1"/>
    <xf numFmtId="0" fontId="0" fillId="0" borderId="0" xfId="0" applyFill="1"/>
    <xf numFmtId="3" fontId="1" fillId="0" borderId="0" xfId="0" applyNumberFormat="1" applyFont="1" applyFill="1"/>
    <xf numFmtId="4" fontId="0" fillId="0" borderId="0" xfId="0" applyNumberFormat="1" applyFill="1"/>
    <xf numFmtId="0" fontId="6" fillId="0" borderId="0" xfId="0" applyFont="1"/>
    <xf numFmtId="0" fontId="7" fillId="0" borderId="0" xfId="0" applyFont="1"/>
    <xf numFmtId="0" fontId="9" fillId="0" borderId="0" xfId="2" applyFont="1"/>
    <xf numFmtId="0" fontId="8" fillId="0" borderId="0" xfId="2"/>
    <xf numFmtId="0" fontId="13" fillId="0" borderId="0" xfId="2" applyFont="1"/>
    <xf numFmtId="0" fontId="0" fillId="3" borderId="0" xfId="0" applyFill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left" wrapText="1"/>
    </xf>
    <xf numFmtId="3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</cellXfs>
  <cellStyles count="5">
    <cellStyle name="Normal" xfId="0" builtinId="0"/>
    <cellStyle name="Normal 2" xfId="1"/>
    <cellStyle name="Normal_Title page.xls" xfId="2"/>
    <cellStyle name="Pourcentage 2" xfId="3"/>
    <cellStyle name="Tex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31</xdr:row>
      <xdr:rowOff>0</xdr:rowOff>
    </xdr:from>
    <xdr:to>
      <xdr:col>5</xdr:col>
      <xdr:colOff>815340</xdr:colOff>
      <xdr:row>47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019925"/>
          <a:ext cx="5143500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495300</xdr:colOff>
      <xdr:row>6</xdr:row>
      <xdr:rowOff>25603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247900" cy="835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30"/>
  <sheetViews>
    <sheetView tabSelected="1" zoomScaleNormal="100" workbookViewId="0">
      <selection sqref="A1:F49"/>
    </sheetView>
  </sheetViews>
  <sheetFormatPr baseColWidth="10" defaultColWidth="13.140625" defaultRowHeight="12.75"/>
  <cols>
    <col min="1" max="5" width="13.140625" style="26"/>
    <col min="6" max="6" width="24.85546875" style="26" customWidth="1"/>
    <col min="7" max="16384" width="13.140625" style="26"/>
  </cols>
  <sheetData>
    <row r="7" spans="1:17" ht="15">
      <c r="A7" s="25" t="s">
        <v>50</v>
      </c>
    </row>
    <row r="8" spans="1:17" ht="15">
      <c r="A8" s="25"/>
    </row>
    <row r="9" spans="1:17" ht="21">
      <c r="A9" s="29" t="s">
        <v>51</v>
      </c>
      <c r="B9" s="29"/>
      <c r="C9" s="29"/>
      <c r="D9" s="29"/>
      <c r="E9" s="29"/>
      <c r="F9" s="29"/>
    </row>
    <row r="11" spans="1:17" ht="21">
      <c r="A11" s="29" t="s">
        <v>52</v>
      </c>
      <c r="B11" s="29"/>
      <c r="C11" s="29"/>
      <c r="D11" s="29"/>
      <c r="E11" s="29"/>
      <c r="F11" s="29"/>
    </row>
    <row r="13" spans="1:17" ht="26.25">
      <c r="A13" s="30" t="s">
        <v>53</v>
      </c>
      <c r="B13" s="30"/>
      <c r="C13" s="30"/>
      <c r="D13" s="30"/>
      <c r="E13" s="30"/>
      <c r="F13" s="30"/>
    </row>
    <row r="14" spans="1:17" ht="93.75" customHeight="1">
      <c r="A14" s="31" t="s">
        <v>61</v>
      </c>
      <c r="B14" s="31"/>
      <c r="C14" s="31"/>
      <c r="D14" s="31"/>
      <c r="E14" s="31"/>
      <c r="F14" s="31"/>
      <c r="L14" s="32"/>
      <c r="M14" s="32"/>
      <c r="N14" s="32"/>
      <c r="O14" s="32"/>
      <c r="P14" s="32"/>
      <c r="Q14" s="32"/>
    </row>
    <row r="19" spans="1:1" ht="18.75">
      <c r="A19" s="27" t="s">
        <v>54</v>
      </c>
    </row>
    <row r="21" spans="1:1" ht="18.75">
      <c r="A21" s="27" t="s">
        <v>55</v>
      </c>
    </row>
    <row r="26" spans="1:1" ht="18.75">
      <c r="A26" s="27" t="s">
        <v>56</v>
      </c>
    </row>
    <row r="27" spans="1:1" ht="18.75">
      <c r="A27" s="27" t="s">
        <v>57</v>
      </c>
    </row>
    <row r="28" spans="1:1" ht="18.75">
      <c r="A28" s="27" t="s">
        <v>58</v>
      </c>
    </row>
    <row r="29" spans="1:1" ht="18.75">
      <c r="A29" s="27" t="s">
        <v>59</v>
      </c>
    </row>
    <row r="30" spans="1:1" ht="18.75">
      <c r="A30" s="27" t="s">
        <v>60</v>
      </c>
    </row>
  </sheetData>
  <mergeCells count="5">
    <mergeCell ref="A9:F9"/>
    <mergeCell ref="A11:F11"/>
    <mergeCell ref="A13:F13"/>
    <mergeCell ref="A14:F14"/>
    <mergeCell ref="L14:Q14"/>
  </mergeCells>
  <pageMargins left="0.78740157499999996" right="0.78740157499999996" top="0.984251969" bottom="0.984251969" header="0.5" footer="0.5"/>
  <pageSetup paperSize="9" scale="92" fitToWidth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zoomScaleNormal="100" workbookViewId="0">
      <selection activeCell="I14" sqref="I14"/>
    </sheetView>
  </sheetViews>
  <sheetFormatPr baseColWidth="10" defaultRowHeight="15"/>
  <cols>
    <col min="1" max="1" width="37.42578125" customWidth="1"/>
    <col min="5" max="5" width="17.140625" style="4" customWidth="1"/>
    <col min="6" max="6" width="14.28515625" customWidth="1"/>
    <col min="7" max="7" width="4.85546875" customWidth="1"/>
    <col min="8" max="8" width="16.28515625" customWidth="1"/>
    <col min="9" max="9" width="15.5703125" customWidth="1"/>
    <col min="10" max="10" width="9.5703125" customWidth="1"/>
  </cols>
  <sheetData>
    <row r="1" spans="1:16384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3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3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3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3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3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3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3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3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3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3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3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3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X1" s="23"/>
      <c r="XEY1" s="23"/>
      <c r="XEZ1" s="23"/>
      <c r="XFA1" s="23"/>
      <c r="XFB1" s="23"/>
      <c r="XFC1" s="23"/>
      <c r="XFD1" s="23"/>
    </row>
    <row r="2" spans="1:16384" s="5" customFormat="1" ht="45" customHeight="1">
      <c r="A2" s="5" t="s">
        <v>13</v>
      </c>
      <c r="E2" s="33" t="s">
        <v>33</v>
      </c>
      <c r="F2" s="33"/>
      <c r="H2" s="15" t="s">
        <v>34</v>
      </c>
      <c r="I2" s="14"/>
    </row>
    <row r="3" spans="1:16384">
      <c r="A3" s="1" t="s">
        <v>28</v>
      </c>
      <c r="E3" s="4">
        <v>500</v>
      </c>
      <c r="H3" s="6" t="s">
        <v>35</v>
      </c>
    </row>
    <row r="4" spans="1:16384">
      <c r="A4" s="1" t="s">
        <v>26</v>
      </c>
      <c r="E4" s="4">
        <v>300</v>
      </c>
      <c r="F4" t="s">
        <v>27</v>
      </c>
    </row>
    <row r="5" spans="1:16384">
      <c r="A5" t="s">
        <v>30</v>
      </c>
      <c r="E5" s="4">
        <f>E3*E4</f>
        <v>150000</v>
      </c>
      <c r="F5" t="s">
        <v>27</v>
      </c>
    </row>
    <row r="6" spans="1:16384">
      <c r="A6" t="s">
        <v>36</v>
      </c>
    </row>
    <row r="8" spans="1:16384">
      <c r="A8" s="34" t="s">
        <v>16</v>
      </c>
      <c r="B8" s="34"/>
      <c r="C8" s="34"/>
    </row>
    <row r="9" spans="1:16384">
      <c r="A9" s="7" t="s">
        <v>15</v>
      </c>
      <c r="B9" s="6">
        <v>8.6000000000000003E-5</v>
      </c>
      <c r="C9" s="6" t="s">
        <v>0</v>
      </c>
    </row>
    <row r="10" spans="1:16384">
      <c r="A10" s="9" t="s">
        <v>14</v>
      </c>
    </row>
    <row r="11" spans="1:16384">
      <c r="A11" s="7" t="s">
        <v>15</v>
      </c>
      <c r="B11" s="6">
        <v>450</v>
      </c>
      <c r="C11" s="6" t="s">
        <v>47</v>
      </c>
    </row>
    <row r="14" spans="1:16384">
      <c r="A14" s="5" t="s">
        <v>7</v>
      </c>
    </row>
    <row r="15" spans="1:16384">
      <c r="A15" t="s">
        <v>2</v>
      </c>
      <c r="C15" t="s">
        <v>3</v>
      </c>
    </row>
    <row r="16" spans="1:16384">
      <c r="A16" t="s">
        <v>17</v>
      </c>
      <c r="C16" t="s">
        <v>4</v>
      </c>
    </row>
    <row r="17" spans="1:11">
      <c r="A17" t="s">
        <v>1</v>
      </c>
      <c r="E17" s="4">
        <v>100</v>
      </c>
      <c r="F17" t="s">
        <v>29</v>
      </c>
    </row>
    <row r="18" spans="1:11">
      <c r="A18" s="1" t="s">
        <v>6</v>
      </c>
      <c r="E18" s="4">
        <f>E17*E5</f>
        <v>15000000</v>
      </c>
      <c r="F18" t="s">
        <v>5</v>
      </c>
    </row>
    <row r="19" spans="1:11" s="5" customFormat="1">
      <c r="A19" s="12" t="s">
        <v>23</v>
      </c>
      <c r="B19" s="10"/>
      <c r="C19" s="10"/>
      <c r="D19" s="10"/>
      <c r="E19" s="11">
        <f>E18*B9</f>
        <v>1290</v>
      </c>
      <c r="F19" s="10" t="s">
        <v>0</v>
      </c>
      <c r="H19" s="11">
        <f>E19*10</f>
        <v>12900</v>
      </c>
      <c r="I19" s="10" t="s">
        <v>0</v>
      </c>
    </row>
    <row r="21" spans="1:11">
      <c r="E21" s="2"/>
      <c r="I21" s="8"/>
      <c r="J21" s="3"/>
    </row>
    <row r="22" spans="1:11">
      <c r="A22" s="5" t="s">
        <v>9</v>
      </c>
      <c r="E22" s="2"/>
    </row>
    <row r="23" spans="1:11">
      <c r="A23" s="1" t="s">
        <v>6</v>
      </c>
      <c r="E23" s="4">
        <f>E18</f>
        <v>15000000</v>
      </c>
      <c r="F23" t="s">
        <v>5</v>
      </c>
    </row>
    <row r="24" spans="1:11">
      <c r="A24" t="s">
        <v>10</v>
      </c>
      <c r="E24" s="4">
        <f>E23*B11/1000</f>
        <v>6750000</v>
      </c>
      <c r="F24" t="s">
        <v>11</v>
      </c>
      <c r="I24" s="6"/>
      <c r="J24" s="6"/>
    </row>
    <row r="25" spans="1:11">
      <c r="A25" s="10" t="s">
        <v>22</v>
      </c>
      <c r="B25" s="10"/>
      <c r="C25" s="10"/>
      <c r="D25" s="10"/>
      <c r="E25" s="11">
        <f>E24*0.001</f>
        <v>6750</v>
      </c>
      <c r="F25" s="10" t="s">
        <v>37</v>
      </c>
      <c r="H25" s="11">
        <f>E25*10/1000</f>
        <v>67.5</v>
      </c>
      <c r="I25" s="10" t="s">
        <v>38</v>
      </c>
    </row>
    <row r="27" spans="1:11">
      <c r="A27" s="5" t="s">
        <v>12</v>
      </c>
      <c r="I27" s="9"/>
    </row>
    <row r="28" spans="1:11">
      <c r="A28" t="s">
        <v>18</v>
      </c>
      <c r="E28" s="2">
        <v>30</v>
      </c>
      <c r="F28" t="s">
        <v>19</v>
      </c>
      <c r="I28" s="7"/>
      <c r="J28" s="6"/>
      <c r="K28" s="6"/>
    </row>
    <row r="29" spans="1:11">
      <c r="A29" t="s">
        <v>20</v>
      </c>
      <c r="E29" s="4">
        <f>E28*E5</f>
        <v>4500000</v>
      </c>
      <c r="F29" t="s">
        <v>5</v>
      </c>
    </row>
    <row r="30" spans="1:11" s="5" customFormat="1">
      <c r="A30" s="10" t="s">
        <v>21</v>
      </c>
      <c r="B30" s="10"/>
      <c r="C30" s="10"/>
      <c r="D30" s="10"/>
      <c r="E30" s="11">
        <f>E29*B9</f>
        <v>387</v>
      </c>
      <c r="F30" s="10" t="s">
        <v>0</v>
      </c>
      <c r="H30" s="11">
        <f>E30*10</f>
        <v>3870</v>
      </c>
      <c r="I30" s="10" t="s">
        <v>0</v>
      </c>
    </row>
    <row r="32" spans="1:11">
      <c r="A32" t="s">
        <v>24</v>
      </c>
    </row>
    <row r="33" spans="1:9">
      <c r="A33" t="s">
        <v>41</v>
      </c>
      <c r="E33" s="13">
        <v>0.15</v>
      </c>
      <c r="F33" t="s">
        <v>25</v>
      </c>
    </row>
    <row r="34" spans="1:9" s="5" customFormat="1">
      <c r="A34" s="10" t="s">
        <v>31</v>
      </c>
      <c r="B34" s="10"/>
      <c r="C34" s="10"/>
      <c r="D34" s="10"/>
      <c r="E34" s="11">
        <f>E33*E29</f>
        <v>675000</v>
      </c>
      <c r="F34" s="10" t="s">
        <v>25</v>
      </c>
      <c r="H34" s="16">
        <f>E34*10/1000000</f>
        <v>6.75</v>
      </c>
      <c r="I34" s="10" t="s">
        <v>32</v>
      </c>
    </row>
  </sheetData>
  <mergeCells count="3">
    <mergeCell ref="E2:F2"/>
    <mergeCell ref="A8:C8"/>
    <mergeCell ref="A1:I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&amp;CConstruction 21 - Intelligent Energy Europe Project Number: IEE-10-184
IEE COMMON PERFORMANCE INDICATORS</oddHeader>
    <oddFooter xml:space="preserve">&amp;C&amp;F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9" zoomScaleNormal="100" workbookViewId="0">
      <selection activeCell="I14" sqref="I14"/>
    </sheetView>
  </sheetViews>
  <sheetFormatPr baseColWidth="10" defaultRowHeight="15"/>
  <cols>
    <col min="1" max="1" width="37.42578125" customWidth="1"/>
    <col min="4" max="4" width="17.5703125" customWidth="1"/>
    <col min="5" max="5" width="17.140625" style="4" customWidth="1"/>
    <col min="6" max="6" width="14.28515625" customWidth="1"/>
    <col min="7" max="7" width="4.85546875" customWidth="1"/>
    <col min="8" max="8" width="16.28515625" customWidth="1"/>
    <col min="9" max="9" width="15.5703125" customWidth="1"/>
    <col min="10" max="10" width="9.5703125" customWidth="1"/>
  </cols>
  <sheetData>
    <row r="1" spans="1:9">
      <c r="A1" s="35" t="s">
        <v>45</v>
      </c>
      <c r="B1" s="35"/>
      <c r="C1" s="35"/>
      <c r="D1" s="35"/>
      <c r="E1" s="35"/>
      <c r="F1" s="35"/>
      <c r="G1" s="35"/>
      <c r="H1" s="35"/>
      <c r="I1" s="28"/>
    </row>
    <row r="2" spans="1:9" s="5" customFormat="1" ht="45" customHeight="1">
      <c r="A2" s="5" t="s">
        <v>13</v>
      </c>
      <c r="E2" s="33" t="s">
        <v>33</v>
      </c>
      <c r="F2" s="33"/>
      <c r="H2" s="17" t="s">
        <v>34</v>
      </c>
      <c r="I2" s="14"/>
    </row>
    <row r="3" spans="1:9">
      <c r="A3" s="1" t="s">
        <v>28</v>
      </c>
      <c r="E3" s="4">
        <v>424</v>
      </c>
      <c r="H3" s="6" t="s">
        <v>48</v>
      </c>
    </row>
    <row r="4" spans="1:9">
      <c r="A4" s="1" t="s">
        <v>26</v>
      </c>
      <c r="E4" s="4">
        <v>6198</v>
      </c>
      <c r="F4" t="s">
        <v>27</v>
      </c>
      <c r="H4" s="24" t="s">
        <v>49</v>
      </c>
    </row>
    <row r="5" spans="1:9">
      <c r="A5" t="s">
        <v>30</v>
      </c>
      <c r="E5" s="4">
        <f>E3*E4</f>
        <v>2627952</v>
      </c>
      <c r="F5" t="s">
        <v>27</v>
      </c>
    </row>
    <row r="6" spans="1:9">
      <c r="A6" t="s">
        <v>36</v>
      </c>
    </row>
    <row r="8" spans="1:9">
      <c r="A8" s="34" t="s">
        <v>16</v>
      </c>
      <c r="B8" s="34"/>
      <c r="C8" s="34"/>
    </row>
    <row r="9" spans="1:9">
      <c r="A9" s="7" t="s">
        <v>15</v>
      </c>
      <c r="B9" s="6">
        <v>8.6000000000000003E-5</v>
      </c>
      <c r="C9" s="6" t="s">
        <v>8</v>
      </c>
    </row>
    <row r="10" spans="1:9">
      <c r="A10" s="18" t="s">
        <v>14</v>
      </c>
    </row>
    <row r="11" spans="1:9">
      <c r="A11" s="7" t="s">
        <v>15</v>
      </c>
      <c r="B11" s="6">
        <v>450</v>
      </c>
      <c r="C11" s="6" t="s">
        <v>47</v>
      </c>
    </row>
    <row r="12" spans="1:9">
      <c r="E12" s="19"/>
      <c r="F12" s="19"/>
    </row>
    <row r="14" spans="1:9">
      <c r="A14" s="5" t="s">
        <v>7</v>
      </c>
    </row>
    <row r="15" spans="1:9">
      <c r="A15" t="s">
        <v>2</v>
      </c>
      <c r="C15" s="20">
        <v>220</v>
      </c>
      <c r="D15" t="s">
        <v>29</v>
      </c>
    </row>
    <row r="16" spans="1:9" ht="17.25">
      <c r="A16" t="s">
        <v>42</v>
      </c>
      <c r="C16">
        <v>90</v>
      </c>
      <c r="D16" t="s">
        <v>29</v>
      </c>
    </row>
    <row r="17" spans="1:11">
      <c r="A17" t="s">
        <v>1</v>
      </c>
      <c r="E17" s="4">
        <f>+C15-C16</f>
        <v>130</v>
      </c>
      <c r="F17" t="s">
        <v>29</v>
      </c>
    </row>
    <row r="18" spans="1:11">
      <c r="A18" s="1" t="s">
        <v>6</v>
      </c>
      <c r="E18" s="4">
        <f>E17*E5</f>
        <v>341633760</v>
      </c>
      <c r="F18" t="s">
        <v>5</v>
      </c>
    </row>
    <row r="19" spans="1:11">
      <c r="A19" s="1" t="s">
        <v>40</v>
      </c>
      <c r="E19" s="4">
        <f>E18/2</f>
        <v>170816880</v>
      </c>
      <c r="F19" t="s">
        <v>39</v>
      </c>
    </row>
    <row r="20" spans="1:11" s="5" customFormat="1">
      <c r="A20" s="12" t="s">
        <v>23</v>
      </c>
      <c r="B20" s="10"/>
      <c r="C20" s="10"/>
      <c r="D20" s="10"/>
      <c r="E20" s="11">
        <f>E19*B9</f>
        <v>14690.251680000001</v>
      </c>
      <c r="F20" s="10" t="s">
        <v>0</v>
      </c>
      <c r="H20" s="11">
        <f>E20*15</f>
        <v>220353.77520000003</v>
      </c>
      <c r="I20" s="10" t="s">
        <v>0</v>
      </c>
    </row>
    <row r="22" spans="1:11">
      <c r="E22" s="2"/>
      <c r="I22" s="8"/>
      <c r="J22" s="3"/>
    </row>
    <row r="23" spans="1:11">
      <c r="A23" s="5" t="s">
        <v>9</v>
      </c>
      <c r="E23" s="2"/>
    </row>
    <row r="24" spans="1:11">
      <c r="A24" s="1" t="s">
        <v>40</v>
      </c>
      <c r="E24" s="4">
        <f>E19</f>
        <v>170816880</v>
      </c>
      <c r="F24" t="s">
        <v>5</v>
      </c>
    </row>
    <row r="25" spans="1:11">
      <c r="A25" t="s">
        <v>10</v>
      </c>
      <c r="E25" s="4">
        <f>E24*B11/1000</f>
        <v>76867596</v>
      </c>
      <c r="F25" t="s">
        <v>11</v>
      </c>
      <c r="I25" s="6"/>
      <c r="J25" s="6"/>
    </row>
    <row r="26" spans="1:11">
      <c r="A26" s="10" t="s">
        <v>22</v>
      </c>
      <c r="B26" s="10"/>
      <c r="C26" s="10"/>
      <c r="D26" s="10"/>
      <c r="E26" s="11">
        <f>E25*0.001</f>
        <v>76867.596000000005</v>
      </c>
      <c r="F26" s="10" t="s">
        <v>37</v>
      </c>
      <c r="H26" s="11">
        <f>E26*15/1000</f>
        <v>1153.0139400000003</v>
      </c>
      <c r="I26" s="10" t="s">
        <v>38</v>
      </c>
    </row>
    <row r="28" spans="1:11">
      <c r="A28" s="5" t="s">
        <v>12</v>
      </c>
      <c r="I28" s="18"/>
    </row>
    <row r="29" spans="1:11">
      <c r="A29" t="s">
        <v>43</v>
      </c>
      <c r="E29" s="21">
        <v>30</v>
      </c>
      <c r="F29" t="s">
        <v>19</v>
      </c>
      <c r="I29" s="7"/>
      <c r="J29" s="6"/>
      <c r="K29" s="6"/>
    </row>
    <row r="30" spans="1:11">
      <c r="A30" t="s">
        <v>44</v>
      </c>
      <c r="E30" s="4">
        <f>E29*E5/2</f>
        <v>39419280</v>
      </c>
      <c r="F30" t="s">
        <v>5</v>
      </c>
    </row>
    <row r="31" spans="1:11" s="5" customFormat="1">
      <c r="A31" s="10" t="s">
        <v>21</v>
      </c>
      <c r="B31" s="10"/>
      <c r="C31" s="10"/>
      <c r="D31" s="10"/>
      <c r="E31" s="11">
        <f>E30*B9</f>
        <v>3390.0580800000002</v>
      </c>
      <c r="F31" s="10" t="s">
        <v>0</v>
      </c>
      <c r="H31" s="11">
        <f>E31*15</f>
        <v>50850.871200000001</v>
      </c>
      <c r="I31" s="10" t="s">
        <v>0</v>
      </c>
    </row>
    <row r="33" spans="1:9">
      <c r="A33" t="s">
        <v>24</v>
      </c>
    </row>
    <row r="34" spans="1:9">
      <c r="A34" t="s">
        <v>41</v>
      </c>
      <c r="E34" s="22">
        <v>0.1</v>
      </c>
      <c r="F34" t="s">
        <v>25</v>
      </c>
    </row>
    <row r="35" spans="1:9" s="5" customFormat="1">
      <c r="A35" s="10" t="s">
        <v>31</v>
      </c>
      <c r="B35" s="10"/>
      <c r="C35" s="10"/>
      <c r="D35" s="10"/>
      <c r="E35" s="11">
        <f>E34*E30</f>
        <v>3941928</v>
      </c>
      <c r="F35" s="10" t="s">
        <v>25</v>
      </c>
      <c r="H35" s="16">
        <f>E35*15/1000000</f>
        <v>59.128920000000001</v>
      </c>
      <c r="I35" s="10" t="s">
        <v>32</v>
      </c>
    </row>
    <row r="37" spans="1:9">
      <c r="E37" s="13"/>
    </row>
  </sheetData>
  <mergeCells count="3">
    <mergeCell ref="E2:F2"/>
    <mergeCell ref="A8:C8"/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&amp;CConstruction 21 - Intelligent Energy Europe Project Number: IEE-10-184
IEE COMMON PERFORMANCE INDICATORS</oddHeader>
    <oddFooter xml:space="preserve">&amp;C&amp;F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Cover</vt:lpstr>
      <vt:lpstr>calculation_initial_hypothesis</vt:lpstr>
      <vt:lpstr>calculation_end_of_project</vt:lpstr>
      <vt:lpstr>calculation_end_of_project!Zone_d_impression</vt:lpstr>
      <vt:lpstr>calculation_initial_hypothesis!Zone_d_impression</vt:lpstr>
      <vt:lpstr>Cover!Zone_d_impression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2013-06-04T10:02:52Z</dcterms:modified>
</cp:coreProperties>
</file>